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IA\Annual Reports\FY2016\FCA\"/>
    </mc:Choice>
  </mc:AlternateContent>
  <xr:revisionPtr revIDLastSave="0" documentId="8_{7585BDBD-5C83-4E0B-BD55-E7FD3F44A5CE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FCA" sheetId="1" r:id="rId1"/>
    <sheet name="Sheet3" sheetId="3" r:id="rId2"/>
  </sheets>
  <definedNames>
    <definedName name="_xlnm.Print_Titles" localSheetId="0">FCA!$1:$3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9" i="1" l="1"/>
  <c r="T48" i="1"/>
  <c r="R49" i="1"/>
  <c r="R48" i="1"/>
  <c r="R47" i="1"/>
  <c r="R46" i="1"/>
  <c r="T46" i="1"/>
  <c r="U49" i="1"/>
  <c r="U48" i="1"/>
  <c r="U47" i="1"/>
  <c r="U46" i="1"/>
  <c r="T47" i="1"/>
  <c r="S49" i="1"/>
  <c r="S48" i="1"/>
  <c r="S47" i="1"/>
  <c r="S46" i="1"/>
  <c r="C66" i="1" l="1"/>
  <c r="C65" i="1"/>
  <c r="B66" i="1"/>
  <c r="B65" i="1"/>
  <c r="C64" i="1"/>
  <c r="B64" i="1"/>
  <c r="C63" i="1"/>
  <c r="B63" i="1"/>
  <c r="U4" i="1" l="1"/>
  <c r="S4" i="1"/>
  <c r="H4" i="1"/>
  <c r="R4" i="1" s="1"/>
  <c r="T4" i="1" l="1"/>
  <c r="C67" i="1" l="1"/>
  <c r="B67" i="1"/>
  <c r="I51" i="1"/>
  <c r="I49" i="1"/>
  <c r="I48" i="1"/>
  <c r="I47" i="1"/>
  <c r="I46" i="1"/>
  <c r="P54" i="1"/>
  <c r="P53" i="1"/>
  <c r="H48" i="1" l="1"/>
  <c r="H46" i="1"/>
  <c r="H47" i="1"/>
  <c r="H49" i="1"/>
</calcChain>
</file>

<file path=xl/sharedStrings.xml><?xml version="1.0" encoding="utf-8"?>
<sst xmlns="http://schemas.openxmlformats.org/spreadsheetml/2006/main" count="170" uniqueCount="103">
  <si>
    <t>Name</t>
  </si>
  <si>
    <t>Date Received</t>
  </si>
  <si>
    <t>Exemption Used</t>
  </si>
  <si>
    <t>Notes</t>
  </si>
  <si>
    <t>Tracking Number</t>
  </si>
  <si>
    <t>Expedited Y/N</t>
  </si>
  <si>
    <t>Net Business Days to Answer</t>
  </si>
  <si>
    <t>Initial Estimate of Response Due Date</t>
  </si>
  <si>
    <t>Actual Final Response Date</t>
  </si>
  <si>
    <t>Release Results</t>
  </si>
  <si>
    <t>Compliance Code (FG, PGPD, FDE, FDNR, FDR, FDWD, FDFR, FDRD, FDIF, FDNAR, FDDR, FDO)</t>
  </si>
  <si>
    <t>Days for NON-expedited</t>
  </si>
  <si>
    <t>Days for Expedited</t>
  </si>
  <si>
    <t>N</t>
  </si>
  <si>
    <t>Days for PRWIG for NON-expedited</t>
  </si>
  <si>
    <t>Days for PRWIG for expedited</t>
  </si>
  <si>
    <t>Fees Charged</t>
  </si>
  <si>
    <t>Exemption Waived?</t>
  </si>
  <si>
    <t>FG</t>
  </si>
  <si>
    <t>Information Sought</t>
  </si>
  <si>
    <t>Tolling/ Closures</t>
  </si>
  <si>
    <t>FG = Full Grant;  PGPD = Partial Grant Partial Denial;  FDE = Full Denial Exemption;  FDNR = Full Denial No Records;  FDR = Full Denial Referral;  FDWD = Full Denial Withdrawn;  FDFR = Full Denial Fee Reason;  FDRD = Full Denial Reasonable Description;  FDIF = Full Denial Improper FOIA;  FDNAR = Full Denial Not Agency Records;  FDDR = Full Denial Duplicate Request;  FDO = Full Denial Other</t>
  </si>
  <si>
    <t>Fees Paid</t>
  </si>
  <si>
    <t>MEDIAN</t>
  </si>
  <si>
    <t>AVERAGE</t>
  </si>
  <si>
    <t>LOWEST</t>
  </si>
  <si>
    <t>LARGEST</t>
  </si>
  <si>
    <t>Total Expedited</t>
  </si>
  <si>
    <t>Total Not Expedited</t>
  </si>
  <si>
    <t>Calendar days to adj &amp; respond to request for expedited (if applicable)</t>
  </si>
  <si>
    <t>Within 10 Calendar Days</t>
  </si>
  <si>
    <t>Quarterly Reporting Statistics</t>
  </si>
  <si>
    <t>Requests Received</t>
  </si>
  <si>
    <t>Requests Processed</t>
  </si>
  <si>
    <t>Quarter</t>
  </si>
  <si>
    <t>Number of Requests in Backlog at End of Quarter</t>
  </si>
  <si>
    <t>Perfected Pending Requests at End of Previous FY</t>
  </si>
  <si>
    <t>Number Closed During Current FY</t>
  </si>
  <si>
    <t>Sent To Emily?</t>
  </si>
  <si>
    <t>Uploaded?</t>
  </si>
  <si>
    <t>Cause of Action</t>
  </si>
  <si>
    <t>OIG Records</t>
  </si>
  <si>
    <t>Fully released all three pages of responsive records.</t>
  </si>
  <si>
    <t>FCA FOIA Log FY 2016:  FOIAs received or responded to between 10-1-2015 and 9-30-2016</t>
  </si>
  <si>
    <t>Cardwell</t>
  </si>
  <si>
    <t>Stale, undeliverable checks and unclaimed property</t>
  </si>
  <si>
    <t>No responsive records</t>
  </si>
  <si>
    <t>FDNR</t>
  </si>
  <si>
    <t>Payton &amp; Cotter</t>
  </si>
  <si>
    <t>Hill</t>
  </si>
  <si>
    <t>PGPD</t>
  </si>
  <si>
    <t xml:space="preserve">Released 15 records under full disclosure, 6 records partially redacted, and withheld 5 documents </t>
  </si>
  <si>
    <t>b5, b6</t>
  </si>
  <si>
    <t>Fact finder's report regarding Performance Plan Language Grievance</t>
  </si>
  <si>
    <t>OIG Report Investigation 15-01</t>
  </si>
  <si>
    <t>Incoming and outgoing correspondence with Senator Rubio's office - listed email addresses only</t>
  </si>
  <si>
    <t>Independent Community of Bankers</t>
  </si>
  <si>
    <t xml:space="preserve">Investment information for institutions requesting permission under IM 615.5140 ( e) </t>
  </si>
  <si>
    <t>Fully release all information - created spreadsheet chart, not documents</t>
  </si>
  <si>
    <t>Holman</t>
  </si>
  <si>
    <t>Purchase Card Holders and emails for agency</t>
  </si>
  <si>
    <t>Ravnitzky</t>
  </si>
  <si>
    <t>FCA OIG Management Advisories (1/1/09-Present)</t>
  </si>
  <si>
    <t>Full Release - created Excel spreadsheet</t>
  </si>
  <si>
    <t>Full Release - 56 pages of OIG results</t>
  </si>
  <si>
    <t>FCA employee/agency newsletter articles during calendar years 2014 and 2015</t>
  </si>
  <si>
    <t>Full Release of modified request - 404 files</t>
  </si>
  <si>
    <t>FOIA Requests and Responsive Documents that Mention Trump between 1/1/15 and 3/2/16</t>
  </si>
  <si>
    <t>Raeth</t>
  </si>
  <si>
    <t>Professional Services for Data Warehouse Solution</t>
  </si>
  <si>
    <t>Declined to pay applicable fees</t>
  </si>
  <si>
    <t>Withdrawn</t>
  </si>
  <si>
    <t>Galka</t>
  </si>
  <si>
    <t>FOIA Request Logs for FY14 and FY15</t>
  </si>
  <si>
    <t>Full Release - 7 pages</t>
  </si>
  <si>
    <t>Merrill</t>
  </si>
  <si>
    <t>Information and history about any money agency has given to the Corporation for Public Broadcasting or any other public radio station in any form</t>
  </si>
  <si>
    <t>Smith (FedSmith)</t>
  </si>
  <si>
    <r>
      <t>a list in electronic format for all agency employees, as of the most recent date available, </t>
    </r>
    <r>
      <rPr>
        <sz val="10"/>
        <color rgb="FF232323"/>
        <rFont val="Arial"/>
        <family val="2"/>
      </rPr>
      <t xml:space="preserve">to include, as much as possible: Name, Agency, State, County, Station, Title, Plan/Grade, and Adjusted Base Salary </t>
    </r>
  </si>
  <si>
    <t>Full Release - Excel Spreadsheet</t>
  </si>
  <si>
    <t>Silverstein (GovExec)</t>
  </si>
  <si>
    <t xml:space="preserve">Final report of IG re: each investigation addressing personnel computer usage for 2014, 2015, 2016 - misuse, abuse, etc. </t>
  </si>
  <si>
    <t>Y</t>
  </si>
  <si>
    <t>Full Release - 2 documents</t>
  </si>
  <si>
    <t>Information and history about any money agency has given to the Corporation for Public Broadcasting or any other public radio station in any form (2nd request)</t>
  </si>
  <si>
    <t>Kick</t>
  </si>
  <si>
    <t xml:space="preserve">FOIA Logs Released </t>
  </si>
  <si>
    <t>FY 2007-2015 logs</t>
  </si>
  <si>
    <t>Savage</t>
  </si>
  <si>
    <t>Information regarding pending litigation with AgSouth</t>
  </si>
  <si>
    <t>No responsive records, Full grant</t>
  </si>
  <si>
    <t>Hughey</t>
  </si>
  <si>
    <t>GIS Territory Map</t>
  </si>
  <si>
    <t>Full grant</t>
  </si>
  <si>
    <t>Goff</t>
  </si>
  <si>
    <t>Misc credit questions</t>
  </si>
  <si>
    <t>Ely</t>
  </si>
  <si>
    <t>FFB/FCSIC Documents</t>
  </si>
  <si>
    <t>Bough</t>
  </si>
  <si>
    <t>Single purpose agricultrual building loans for swine productin for young or new farmers in the past 5 years in agribank or cobank district</t>
  </si>
  <si>
    <t>Exemption 8 - loan database withheld</t>
  </si>
  <si>
    <t>FDE</t>
  </si>
  <si>
    <t>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</si>
</sst>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sz val="10"/>
      <color rgb="FF272727"/>
      <name val="Arial"/>
      <family val="2"/>
    </font>
    <font>
      <sz val="10"/>
      <color rgb="FF23232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3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0"/>
  <sheetViews>
    <sheetView tabSelected="1" zoomScale="85" zoomScaleNormal="85" workbookViewId="0">
      <pane ySplit="3" topLeftCell="A4" activePane="bottomLeft" state="frozen"/>
      <selection pane="bottomLeft" activeCell="D32" sqref="D32"/>
    </sheetView>
  </sheetViews>
  <sheetFormatPr defaultColWidth="9" defaultRowHeight="16.5" x14ac:dyDescent="0.3"/>
  <cols>
    <col min="1" max="1" width="9.875" style="1" customWidth="1"/>
    <col min="2" max="2" width="15.125" style="1" customWidth="1"/>
    <col min="3" max="3" width="21" style="1" customWidth="1"/>
    <col min="4" max="4" width="10.625" style="1" bestFit="1" customWidth="1"/>
    <col min="5" max="5" width="12.25" style="1" customWidth="1"/>
    <col min="6" max="6" width="10.625" style="1" bestFit="1" customWidth="1"/>
    <col min="7" max="7" width="9.125" style="1" bestFit="1" customWidth="1"/>
    <col min="8" max="8" width="9.625" style="1" customWidth="1"/>
    <col min="9" max="9" width="12.625" style="6" customWidth="1"/>
    <col min="10" max="10" width="9.75" style="1" customWidth="1"/>
    <col min="11" max="11" width="6.75" style="1" bestFit="1" customWidth="1"/>
    <col min="12" max="12" width="19.625" style="1" customWidth="1"/>
    <col min="13" max="13" width="11.875" style="1" customWidth="1"/>
    <col min="14" max="16" width="10.625" style="1" customWidth="1"/>
    <col min="17" max="17" width="22.125" style="1" customWidth="1"/>
    <col min="18" max="18" width="11.125" style="1" customWidth="1"/>
    <col min="19" max="19" width="10.25" style="1" customWidth="1"/>
    <col min="20" max="20" width="10.125" style="1" customWidth="1"/>
    <col min="21" max="21" width="10" style="1" customWidth="1"/>
    <col min="22" max="16384" width="9" style="1"/>
  </cols>
  <sheetData>
    <row r="1" spans="1:21" x14ac:dyDescent="0.3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21" s="3" customFormat="1" ht="38.25" customHeight="1" x14ac:dyDescent="0.3">
      <c r="A2" s="46" t="s">
        <v>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148.5" x14ac:dyDescent="0.3">
      <c r="A3" s="1" t="s">
        <v>4</v>
      </c>
      <c r="B3" s="1" t="s">
        <v>0</v>
      </c>
      <c r="C3" s="1" t="s">
        <v>19</v>
      </c>
      <c r="D3" s="1" t="s">
        <v>1</v>
      </c>
      <c r="E3" s="1" t="s">
        <v>7</v>
      </c>
      <c r="F3" s="1" t="s">
        <v>8</v>
      </c>
      <c r="G3" s="1" t="s">
        <v>20</v>
      </c>
      <c r="H3" s="1" t="s">
        <v>6</v>
      </c>
      <c r="I3" s="6" t="s">
        <v>29</v>
      </c>
      <c r="J3" s="1" t="s">
        <v>16</v>
      </c>
      <c r="K3" s="1" t="s">
        <v>22</v>
      </c>
      <c r="L3" s="1" t="s">
        <v>9</v>
      </c>
      <c r="M3" s="1" t="s">
        <v>10</v>
      </c>
      <c r="N3" s="1" t="s">
        <v>2</v>
      </c>
      <c r="O3" s="1" t="s">
        <v>17</v>
      </c>
      <c r="P3" s="1" t="s">
        <v>5</v>
      </c>
      <c r="Q3" s="1" t="s">
        <v>3</v>
      </c>
      <c r="R3" s="1" t="s">
        <v>11</v>
      </c>
      <c r="S3" s="1" t="s">
        <v>12</v>
      </c>
      <c r="T3" s="1" t="s">
        <v>14</v>
      </c>
      <c r="U3" s="1" t="s">
        <v>15</v>
      </c>
    </row>
    <row r="4" spans="1:21" s="26" customFormat="1" ht="49.5" x14ac:dyDescent="0.3">
      <c r="A4" s="26">
        <v>13255</v>
      </c>
      <c r="B4" s="26" t="s">
        <v>40</v>
      </c>
      <c r="C4" s="26" t="s">
        <v>41</v>
      </c>
      <c r="D4" s="2">
        <v>42275</v>
      </c>
      <c r="E4" s="2">
        <v>42304</v>
      </c>
      <c r="F4" s="2">
        <v>42278</v>
      </c>
      <c r="H4" s="31">
        <f t="shared" ref="H4" si="0">(NETWORKDAYS(D4, F4))- G4-1</f>
        <v>3</v>
      </c>
      <c r="J4" s="29"/>
      <c r="L4" s="26" t="s">
        <v>42</v>
      </c>
      <c r="M4" s="26" t="s">
        <v>18</v>
      </c>
      <c r="O4" s="26" t="s">
        <v>13</v>
      </c>
      <c r="P4" s="26" t="s">
        <v>13</v>
      </c>
      <c r="R4" s="31">
        <f t="shared" ref="R4" si="1">IF(P4="N", H4, "")</f>
        <v>3</v>
      </c>
      <c r="S4" s="31" t="str">
        <f t="shared" ref="S4" si="2">IF(P4="Y", H4, "")</f>
        <v/>
      </c>
      <c r="T4" s="31">
        <f t="shared" ref="T4" si="3">IF(AND(P4="N", OR(M4="FG", M4="PGPD")), H4, "")</f>
        <v>3</v>
      </c>
      <c r="U4" s="31" t="str">
        <f t="shared" ref="U4" si="4">IF(AND(P4="Y", OR(M4="FG", M4="PGPD")), H4, "")</f>
        <v/>
      </c>
    </row>
    <row r="5" spans="1:21" s="35" customFormat="1" ht="49.5" x14ac:dyDescent="0.3">
      <c r="B5" s="35" t="s">
        <v>68</v>
      </c>
      <c r="C5" s="35" t="s">
        <v>69</v>
      </c>
      <c r="D5" s="2">
        <v>42285</v>
      </c>
      <c r="E5" s="2">
        <v>42314</v>
      </c>
      <c r="F5" s="2">
        <v>42304</v>
      </c>
      <c r="H5" s="35">
        <v>13</v>
      </c>
      <c r="J5" s="29"/>
      <c r="L5" s="35" t="s">
        <v>70</v>
      </c>
      <c r="M5" s="35" t="s">
        <v>71</v>
      </c>
      <c r="O5" s="35" t="s">
        <v>13</v>
      </c>
      <c r="P5" s="35" t="s">
        <v>13</v>
      </c>
      <c r="R5" s="35">
        <v>13</v>
      </c>
    </row>
    <row r="6" spans="1:21" s="26" customFormat="1" ht="49.5" x14ac:dyDescent="0.3">
      <c r="A6" s="35">
        <v>13256</v>
      </c>
      <c r="B6" s="26" t="s">
        <v>44</v>
      </c>
      <c r="C6" s="26" t="s">
        <v>45</v>
      </c>
      <c r="D6" s="2">
        <v>42285</v>
      </c>
      <c r="E6" s="2">
        <v>42314</v>
      </c>
      <c r="F6" s="2">
        <v>42285</v>
      </c>
      <c r="H6" s="26">
        <v>0</v>
      </c>
      <c r="L6" s="26" t="s">
        <v>46</v>
      </c>
      <c r="M6" s="26" t="s">
        <v>47</v>
      </c>
      <c r="O6" s="26" t="s">
        <v>13</v>
      </c>
      <c r="P6" s="26" t="s">
        <v>13</v>
      </c>
      <c r="R6" s="26">
        <v>0</v>
      </c>
    </row>
    <row r="7" spans="1:21" s="27" customFormat="1" ht="99" x14ac:dyDescent="0.3">
      <c r="A7" s="35">
        <v>13260</v>
      </c>
      <c r="B7" s="27" t="s">
        <v>49</v>
      </c>
      <c r="C7" s="27" t="s">
        <v>53</v>
      </c>
      <c r="D7" s="2">
        <v>42304</v>
      </c>
      <c r="E7" s="2">
        <v>42318</v>
      </c>
      <c r="F7" s="2">
        <v>42313</v>
      </c>
      <c r="H7" s="27">
        <v>7</v>
      </c>
      <c r="L7" s="27" t="s">
        <v>51</v>
      </c>
      <c r="M7" s="27" t="s">
        <v>50</v>
      </c>
      <c r="N7" s="27" t="s">
        <v>52</v>
      </c>
      <c r="O7" s="27" t="s">
        <v>13</v>
      </c>
      <c r="P7" s="27" t="s">
        <v>13</v>
      </c>
      <c r="R7" s="27">
        <v>7</v>
      </c>
      <c r="T7" s="27">
        <v>7</v>
      </c>
    </row>
    <row r="8" spans="1:21" s="27" customFormat="1" ht="33" x14ac:dyDescent="0.3">
      <c r="A8" s="35">
        <v>13262</v>
      </c>
      <c r="B8" s="27" t="s">
        <v>49</v>
      </c>
      <c r="C8" s="27" t="s">
        <v>54</v>
      </c>
      <c r="D8" s="2">
        <v>42306</v>
      </c>
      <c r="E8" s="2">
        <v>42333</v>
      </c>
      <c r="F8" s="2">
        <v>42326</v>
      </c>
      <c r="H8" s="27">
        <v>14</v>
      </c>
      <c r="L8" s="27" t="s">
        <v>46</v>
      </c>
      <c r="M8" s="27" t="s">
        <v>47</v>
      </c>
      <c r="O8" s="27" t="s">
        <v>13</v>
      </c>
      <c r="P8" s="27" t="s">
        <v>13</v>
      </c>
      <c r="R8" s="27">
        <v>14</v>
      </c>
    </row>
    <row r="9" spans="1:21" s="28" customFormat="1" ht="99" x14ac:dyDescent="0.3">
      <c r="A9" s="35">
        <v>13264</v>
      </c>
      <c r="B9" s="28" t="s">
        <v>48</v>
      </c>
      <c r="C9" s="28" t="s">
        <v>55</v>
      </c>
      <c r="D9" s="2">
        <v>42312</v>
      </c>
      <c r="E9" s="2">
        <v>42340</v>
      </c>
      <c r="F9" s="2">
        <v>42328</v>
      </c>
      <c r="H9" s="28">
        <v>12</v>
      </c>
      <c r="L9" s="28" t="s">
        <v>46</v>
      </c>
      <c r="M9" s="28" t="s">
        <v>47</v>
      </c>
      <c r="O9" s="28" t="s">
        <v>13</v>
      </c>
      <c r="P9" s="28" t="s">
        <v>13</v>
      </c>
      <c r="R9" s="28">
        <v>12</v>
      </c>
    </row>
    <row r="10" spans="1:21" s="28" customFormat="1" ht="82.5" x14ac:dyDescent="0.3">
      <c r="A10" s="35">
        <v>13268</v>
      </c>
      <c r="B10" s="28" t="s">
        <v>56</v>
      </c>
      <c r="C10" s="28" t="s">
        <v>57</v>
      </c>
      <c r="D10" s="2">
        <v>42332</v>
      </c>
      <c r="E10" s="2">
        <v>42359</v>
      </c>
      <c r="F10" s="2">
        <v>42359</v>
      </c>
      <c r="H10" s="28">
        <v>19</v>
      </c>
      <c r="L10" s="28" t="s">
        <v>58</v>
      </c>
      <c r="M10" s="28" t="s">
        <v>18</v>
      </c>
      <c r="O10" s="28" t="s">
        <v>13</v>
      </c>
      <c r="P10" s="28" t="s">
        <v>13</v>
      </c>
      <c r="R10" s="28">
        <v>19</v>
      </c>
      <c r="T10" s="28">
        <v>19</v>
      </c>
    </row>
    <row r="11" spans="1:21" s="28" customFormat="1" ht="49.5" x14ac:dyDescent="0.3">
      <c r="A11" s="35">
        <v>13282</v>
      </c>
      <c r="B11" s="28" t="s">
        <v>59</v>
      </c>
      <c r="C11" s="28" t="s">
        <v>60</v>
      </c>
      <c r="D11" s="2">
        <v>42416</v>
      </c>
      <c r="E11" s="2">
        <v>42444</v>
      </c>
      <c r="F11" s="2">
        <v>42422</v>
      </c>
      <c r="H11" s="28">
        <v>3</v>
      </c>
      <c r="L11" s="28" t="s">
        <v>63</v>
      </c>
      <c r="M11" s="28" t="s">
        <v>18</v>
      </c>
      <c r="O11" s="28" t="s">
        <v>13</v>
      </c>
      <c r="P11" s="28" t="s">
        <v>13</v>
      </c>
      <c r="R11" s="28">
        <v>3</v>
      </c>
      <c r="T11" s="28">
        <v>3</v>
      </c>
    </row>
    <row r="12" spans="1:21" s="28" customFormat="1" ht="66" x14ac:dyDescent="0.3">
      <c r="A12" s="35">
        <v>13283</v>
      </c>
      <c r="B12" s="28" t="s">
        <v>61</v>
      </c>
      <c r="C12" s="28" t="s">
        <v>62</v>
      </c>
      <c r="D12" s="2">
        <v>42417</v>
      </c>
      <c r="E12" s="2">
        <v>42445</v>
      </c>
      <c r="F12" s="2">
        <v>42425</v>
      </c>
      <c r="H12" s="28">
        <v>4</v>
      </c>
      <c r="L12" s="28" t="s">
        <v>64</v>
      </c>
      <c r="M12" s="28" t="s">
        <v>18</v>
      </c>
      <c r="O12" s="28" t="s">
        <v>13</v>
      </c>
      <c r="P12" s="28" t="s">
        <v>13</v>
      </c>
      <c r="R12" s="28">
        <v>4</v>
      </c>
      <c r="T12" s="28">
        <v>4</v>
      </c>
    </row>
    <row r="13" spans="1:21" s="28" customFormat="1" ht="82.5" x14ac:dyDescent="0.3">
      <c r="A13" s="35">
        <v>13295</v>
      </c>
      <c r="B13" s="34" t="s">
        <v>61</v>
      </c>
      <c r="C13" s="28" t="s">
        <v>65</v>
      </c>
      <c r="D13" s="2">
        <v>42429</v>
      </c>
      <c r="E13" s="2">
        <v>42457</v>
      </c>
      <c r="F13" s="2">
        <v>42431</v>
      </c>
      <c r="H13" s="28">
        <v>2</v>
      </c>
      <c r="L13" s="28" t="s">
        <v>66</v>
      </c>
      <c r="M13" s="28" t="s">
        <v>18</v>
      </c>
      <c r="O13" s="28" t="s">
        <v>13</v>
      </c>
      <c r="P13" s="28" t="s">
        <v>13</v>
      </c>
      <c r="R13" s="28">
        <v>2</v>
      </c>
      <c r="T13" s="28">
        <v>2</v>
      </c>
    </row>
    <row r="14" spans="1:21" s="28" customFormat="1" ht="99" x14ac:dyDescent="0.3">
      <c r="A14" s="28">
        <v>13297</v>
      </c>
      <c r="B14" s="28" t="s">
        <v>48</v>
      </c>
      <c r="C14" s="28" t="s">
        <v>67</v>
      </c>
      <c r="D14" s="2">
        <v>42431</v>
      </c>
      <c r="E14" s="2">
        <v>42459</v>
      </c>
      <c r="F14" s="2">
        <v>42432</v>
      </c>
      <c r="H14" s="28">
        <v>1</v>
      </c>
      <c r="L14" s="28" t="s">
        <v>46</v>
      </c>
      <c r="M14" s="28" t="s">
        <v>47</v>
      </c>
      <c r="O14" s="28" t="s">
        <v>13</v>
      </c>
      <c r="P14" s="28" t="s">
        <v>13</v>
      </c>
      <c r="R14" s="28">
        <v>1</v>
      </c>
    </row>
    <row r="15" spans="1:21" s="28" customFormat="1" ht="33" x14ac:dyDescent="0.3">
      <c r="A15" s="28">
        <v>13303</v>
      </c>
      <c r="B15" s="28" t="s">
        <v>72</v>
      </c>
      <c r="C15" s="28" t="s">
        <v>73</v>
      </c>
      <c r="D15" s="2">
        <v>42453</v>
      </c>
      <c r="E15" s="2">
        <v>42481</v>
      </c>
      <c r="F15" s="2">
        <v>42454</v>
      </c>
      <c r="H15" s="28">
        <v>1</v>
      </c>
      <c r="L15" s="28" t="s">
        <v>74</v>
      </c>
      <c r="M15" s="28" t="s">
        <v>18</v>
      </c>
      <c r="O15" s="28" t="s">
        <v>13</v>
      </c>
      <c r="P15" s="28" t="s">
        <v>13</v>
      </c>
      <c r="R15" s="28">
        <v>1</v>
      </c>
      <c r="T15" s="28">
        <v>1</v>
      </c>
    </row>
    <row r="16" spans="1:21" s="28" customFormat="1" ht="148.5" x14ac:dyDescent="0.3">
      <c r="A16" s="28">
        <v>13305</v>
      </c>
      <c r="B16" s="28" t="s">
        <v>75</v>
      </c>
      <c r="C16" s="28" t="s">
        <v>76</v>
      </c>
      <c r="D16" s="2">
        <v>42471</v>
      </c>
      <c r="E16" s="2">
        <v>42499</v>
      </c>
      <c r="F16" s="2">
        <v>42474</v>
      </c>
      <c r="H16" s="28">
        <v>3</v>
      </c>
      <c r="L16" s="28" t="s">
        <v>46</v>
      </c>
      <c r="M16" s="28" t="s">
        <v>47</v>
      </c>
      <c r="O16" s="28" t="s">
        <v>13</v>
      </c>
      <c r="P16" s="28" t="s">
        <v>13</v>
      </c>
      <c r="R16" s="28">
        <v>3</v>
      </c>
    </row>
    <row r="17" spans="1:21" s="28" customFormat="1" ht="103.5" x14ac:dyDescent="0.3">
      <c r="A17" s="28">
        <v>13310</v>
      </c>
      <c r="B17" s="28" t="s">
        <v>77</v>
      </c>
      <c r="C17" s="36" t="s">
        <v>78</v>
      </c>
      <c r="D17" s="2">
        <v>42486</v>
      </c>
      <c r="E17" s="2">
        <v>42514</v>
      </c>
      <c r="F17" s="2">
        <v>42488</v>
      </c>
      <c r="H17" s="28">
        <v>2</v>
      </c>
      <c r="L17" s="28" t="s">
        <v>79</v>
      </c>
      <c r="M17" s="28" t="s">
        <v>18</v>
      </c>
      <c r="O17" s="28" t="s">
        <v>13</v>
      </c>
      <c r="P17" s="28" t="s">
        <v>13</v>
      </c>
      <c r="R17" s="28">
        <v>2</v>
      </c>
      <c r="T17" s="28">
        <v>2</v>
      </c>
    </row>
    <row r="18" spans="1:21" s="28" customFormat="1" ht="99" x14ac:dyDescent="0.3">
      <c r="A18" s="28">
        <v>13315</v>
      </c>
      <c r="B18" s="28" t="s">
        <v>80</v>
      </c>
      <c r="C18" s="28" t="s">
        <v>81</v>
      </c>
      <c r="D18" s="2">
        <v>42499</v>
      </c>
      <c r="E18" s="2">
        <v>42508</v>
      </c>
      <c r="F18" s="2">
        <v>42501</v>
      </c>
      <c r="H18" s="28">
        <v>2</v>
      </c>
      <c r="I18" s="28">
        <v>2</v>
      </c>
      <c r="L18" s="28" t="s">
        <v>83</v>
      </c>
      <c r="M18" s="28" t="s">
        <v>18</v>
      </c>
      <c r="O18" s="28" t="s">
        <v>13</v>
      </c>
      <c r="P18" s="28" t="s">
        <v>82</v>
      </c>
      <c r="S18" s="28">
        <v>2</v>
      </c>
      <c r="U18" s="28">
        <v>2</v>
      </c>
    </row>
    <row r="19" spans="1:21" s="30" customFormat="1" ht="148.5" x14ac:dyDescent="0.3">
      <c r="A19" s="30">
        <v>13316</v>
      </c>
      <c r="B19" s="30" t="s">
        <v>75</v>
      </c>
      <c r="C19" s="37" t="s">
        <v>84</v>
      </c>
      <c r="D19" s="2">
        <v>42507</v>
      </c>
      <c r="E19" s="2">
        <v>42507</v>
      </c>
      <c r="F19" s="2">
        <v>42507</v>
      </c>
      <c r="H19" s="30">
        <v>0</v>
      </c>
      <c r="L19" s="30" t="s">
        <v>46</v>
      </c>
      <c r="M19" s="30" t="s">
        <v>47</v>
      </c>
      <c r="O19" s="30" t="s">
        <v>13</v>
      </c>
      <c r="P19" s="30" t="s">
        <v>13</v>
      </c>
      <c r="R19" s="30">
        <v>0</v>
      </c>
    </row>
    <row r="20" spans="1:21" s="30" customFormat="1" x14ac:dyDescent="0.3">
      <c r="A20" s="30">
        <v>13317</v>
      </c>
      <c r="B20" s="30" t="s">
        <v>85</v>
      </c>
      <c r="C20" s="30" t="s">
        <v>86</v>
      </c>
      <c r="D20" s="2">
        <v>42514</v>
      </c>
      <c r="E20" s="2">
        <v>42543</v>
      </c>
      <c r="F20" s="2">
        <v>42514</v>
      </c>
      <c r="H20" s="30">
        <v>0</v>
      </c>
      <c r="L20" s="30" t="s">
        <v>87</v>
      </c>
      <c r="M20" s="30" t="s">
        <v>18</v>
      </c>
      <c r="O20" s="30" t="s">
        <v>13</v>
      </c>
      <c r="P20" s="30" t="s">
        <v>13</v>
      </c>
      <c r="R20" s="30">
        <v>0</v>
      </c>
      <c r="T20" s="30">
        <v>0</v>
      </c>
    </row>
    <row r="21" spans="1:21" s="30" customFormat="1" ht="66" x14ac:dyDescent="0.3">
      <c r="A21" s="30">
        <v>13320</v>
      </c>
      <c r="B21" s="30" t="s">
        <v>88</v>
      </c>
      <c r="C21" s="30" t="s">
        <v>89</v>
      </c>
      <c r="D21" s="2">
        <v>42516</v>
      </c>
      <c r="E21" s="2">
        <v>42545</v>
      </c>
      <c r="F21" s="2">
        <v>42535</v>
      </c>
      <c r="H21" s="30">
        <v>12</v>
      </c>
      <c r="L21" s="30" t="s">
        <v>90</v>
      </c>
      <c r="M21" s="30" t="s">
        <v>50</v>
      </c>
      <c r="O21" s="30" t="s">
        <v>13</v>
      </c>
      <c r="P21" s="30" t="s">
        <v>13</v>
      </c>
      <c r="R21" s="30">
        <v>12</v>
      </c>
      <c r="T21" s="30">
        <v>12</v>
      </c>
    </row>
    <row r="22" spans="1:21" s="30" customFormat="1" x14ac:dyDescent="0.3">
      <c r="A22" s="30">
        <v>13327</v>
      </c>
      <c r="B22" s="30" t="s">
        <v>91</v>
      </c>
      <c r="C22" s="30" t="s">
        <v>92</v>
      </c>
      <c r="D22" s="2">
        <v>42544</v>
      </c>
      <c r="E22" s="2">
        <v>42572</v>
      </c>
      <c r="F22" s="2">
        <v>42551</v>
      </c>
      <c r="H22" s="30">
        <v>5</v>
      </c>
      <c r="L22" s="30" t="s">
        <v>93</v>
      </c>
      <c r="M22" s="30" t="s">
        <v>18</v>
      </c>
      <c r="O22" s="30" t="s">
        <v>13</v>
      </c>
      <c r="P22" s="30" t="s">
        <v>13</v>
      </c>
      <c r="R22" s="30">
        <v>5</v>
      </c>
      <c r="T22" s="30">
        <v>5</v>
      </c>
    </row>
    <row r="23" spans="1:21" s="30" customFormat="1" ht="33" x14ac:dyDescent="0.3">
      <c r="A23" s="30">
        <v>13361</v>
      </c>
      <c r="B23" s="30" t="s">
        <v>94</v>
      </c>
      <c r="C23" s="30" t="s">
        <v>95</v>
      </c>
      <c r="D23" s="2">
        <v>42628</v>
      </c>
      <c r="E23" s="2">
        <v>42634</v>
      </c>
      <c r="F23" s="2">
        <v>42633</v>
      </c>
      <c r="H23" s="30">
        <v>3</v>
      </c>
      <c r="L23" s="30" t="s">
        <v>46</v>
      </c>
      <c r="M23" s="30" t="s">
        <v>47</v>
      </c>
      <c r="O23" s="30" t="s">
        <v>13</v>
      </c>
      <c r="P23" s="30" t="s">
        <v>13</v>
      </c>
      <c r="R23" s="30">
        <v>3</v>
      </c>
      <c r="T23" s="30">
        <v>3</v>
      </c>
    </row>
    <row r="24" spans="1:21" s="30" customFormat="1" ht="33" x14ac:dyDescent="0.3">
      <c r="A24" s="30">
        <v>13362</v>
      </c>
      <c r="B24" s="30" t="s">
        <v>96</v>
      </c>
      <c r="C24" s="30" t="s">
        <v>97</v>
      </c>
      <c r="D24" s="2">
        <v>42633</v>
      </c>
      <c r="E24" s="2">
        <v>42661</v>
      </c>
      <c r="F24" s="2">
        <v>42636</v>
      </c>
      <c r="G24" s="30">
        <v>1</v>
      </c>
      <c r="M24" s="30" t="s">
        <v>71</v>
      </c>
    </row>
    <row r="25" spans="1:21" s="30" customFormat="1" ht="132" x14ac:dyDescent="0.3">
      <c r="A25" s="30">
        <v>13364</v>
      </c>
      <c r="B25" s="30" t="s">
        <v>98</v>
      </c>
      <c r="C25" s="30" t="s">
        <v>99</v>
      </c>
      <c r="D25" s="2">
        <v>42639</v>
      </c>
      <c r="E25" s="2">
        <v>42667</v>
      </c>
      <c r="F25" s="2">
        <v>42647</v>
      </c>
      <c r="H25" s="30">
        <v>6</v>
      </c>
      <c r="L25" s="30" t="s">
        <v>100</v>
      </c>
      <c r="M25" s="30" t="s">
        <v>101</v>
      </c>
      <c r="N25" s="30" t="s">
        <v>102</v>
      </c>
      <c r="O25" s="30" t="s">
        <v>13</v>
      </c>
      <c r="P25" s="30" t="s">
        <v>13</v>
      </c>
      <c r="R25" s="30">
        <v>6</v>
      </c>
      <c r="T25" s="30">
        <v>6</v>
      </c>
    </row>
    <row r="26" spans="1:21" s="30" customFormat="1" x14ac:dyDescent="0.3">
      <c r="D26" s="2"/>
      <c r="E26" s="2"/>
    </row>
    <row r="27" spans="1:21" s="30" customFormat="1" x14ac:dyDescent="0.3">
      <c r="D27" s="2"/>
      <c r="E27" s="2"/>
    </row>
    <row r="28" spans="1:21" s="30" customFormat="1" x14ac:dyDescent="0.3">
      <c r="D28" s="2"/>
      <c r="E28" s="2"/>
    </row>
    <row r="29" spans="1:21" s="30" customFormat="1" x14ac:dyDescent="0.3"/>
    <row r="30" spans="1:21" s="26" customFormat="1" x14ac:dyDescent="0.3"/>
    <row r="31" spans="1:21" s="26" customFormat="1" x14ac:dyDescent="0.3"/>
    <row r="32" spans="1:21" s="27" customFormat="1" x14ac:dyDescent="0.3"/>
    <row r="33" spans="1:21" s="27" customFormat="1" x14ac:dyDescent="0.3"/>
    <row r="34" spans="1:21" s="27" customFormat="1" x14ac:dyDescent="0.3"/>
    <row r="35" spans="1:21" s="27" customFormat="1" x14ac:dyDescent="0.3"/>
    <row r="36" spans="1:21" s="27" customFormat="1" x14ac:dyDescent="0.3"/>
    <row r="37" spans="1:21" s="27" customFormat="1" x14ac:dyDescent="0.3"/>
    <row r="38" spans="1:21" s="27" customFormat="1" x14ac:dyDescent="0.3"/>
    <row r="39" spans="1:21" s="27" customFormat="1" x14ac:dyDescent="0.3"/>
    <row r="40" spans="1:21" s="27" customFormat="1" x14ac:dyDescent="0.3"/>
    <row r="41" spans="1:21" s="27" customFormat="1" x14ac:dyDescent="0.3"/>
    <row r="42" spans="1:21" s="27" customFormat="1" x14ac:dyDescent="0.3"/>
    <row r="43" spans="1:21" s="27" customFormat="1" x14ac:dyDescent="0.3"/>
    <row r="44" spans="1:21" s="27" customFormat="1" x14ac:dyDescent="0.3"/>
    <row r="45" spans="1:21" s="4" customFormat="1" x14ac:dyDescent="0.3">
      <c r="D45" s="2"/>
      <c r="E45" s="2"/>
      <c r="I45" s="6"/>
    </row>
    <row r="46" spans="1:21" x14ac:dyDescent="0.3">
      <c r="A46" s="1" t="s">
        <v>23</v>
      </c>
      <c r="H46" s="5">
        <f>MEDIAN(H4:H21)</f>
        <v>3</v>
      </c>
      <c r="I46" s="6">
        <f>MEDIAN(I4:I21)</f>
        <v>2</v>
      </c>
      <c r="R46" s="4">
        <f>MEDIAN(R5:R25)</f>
        <v>3</v>
      </c>
      <c r="S46" s="4">
        <f>MEDIAN(S5:S21)</f>
        <v>2</v>
      </c>
      <c r="T46" s="4">
        <f>MEDIAN(T5:T25)</f>
        <v>3.5</v>
      </c>
      <c r="U46" s="4">
        <f>MEDIAN(U5:U21)</f>
        <v>2</v>
      </c>
    </row>
    <row r="47" spans="1:21" x14ac:dyDescent="0.3">
      <c r="A47" s="1" t="s">
        <v>24</v>
      </c>
      <c r="H47" s="5">
        <f>AVERAGE(H4:H21)</f>
        <v>5.4444444444444446</v>
      </c>
      <c r="I47" s="6">
        <f>AVERAGE(I4:I21)</f>
        <v>2</v>
      </c>
      <c r="R47" s="4">
        <f>AVERAGE(R5:R25)</f>
        <v>5.6315789473684212</v>
      </c>
      <c r="S47" s="4">
        <f>AVERAGE(S5:S21)</f>
        <v>2</v>
      </c>
      <c r="T47" s="4">
        <f>AVERAGE(T5:T21)</f>
        <v>5.5555555555555554</v>
      </c>
      <c r="U47" s="4">
        <f>AVERAGE(U5:U21)</f>
        <v>2</v>
      </c>
    </row>
    <row r="48" spans="1:21" x14ac:dyDescent="0.3">
      <c r="A48" s="1" t="s">
        <v>25</v>
      </c>
      <c r="H48" s="5">
        <f>SMALL(H4:H21,1)</f>
        <v>0</v>
      </c>
      <c r="I48" s="6">
        <f>SMALL(I4:I21,1)</f>
        <v>2</v>
      </c>
      <c r="R48" s="4">
        <f>SMALL(R5:R25,1)</f>
        <v>0</v>
      </c>
      <c r="S48" s="4">
        <f>SMALL(S5:S21,1)</f>
        <v>2</v>
      </c>
      <c r="T48" s="4">
        <f>SMALL(T5:T25,1)</f>
        <v>0</v>
      </c>
      <c r="U48" s="4">
        <f>SMALL(U5:U21,1)</f>
        <v>2</v>
      </c>
    </row>
    <row r="49" spans="1:21" x14ac:dyDescent="0.3">
      <c r="A49" s="1" t="s">
        <v>26</v>
      </c>
      <c r="H49" s="5">
        <f>MAX(H4:H21)</f>
        <v>19</v>
      </c>
      <c r="I49" s="6">
        <f>MAX(I4:I21)</f>
        <v>2</v>
      </c>
      <c r="R49" s="4">
        <f>MAX(R5:R25)</f>
        <v>19</v>
      </c>
      <c r="S49" s="4">
        <f>MAX(S5:S21)</f>
        <v>2</v>
      </c>
      <c r="T49" s="4">
        <f>MAX(T5:T25)</f>
        <v>19</v>
      </c>
      <c r="U49" s="4">
        <f>MAX(U5:U21)</f>
        <v>2</v>
      </c>
    </row>
    <row r="50" spans="1:21" s="6" customFormat="1" x14ac:dyDescent="0.3"/>
    <row r="51" spans="1:21" ht="49.5" x14ac:dyDescent="0.3">
      <c r="A51" s="1" t="s">
        <v>30</v>
      </c>
      <c r="I51" s="6">
        <f>COUNTIF(I4:I21,"&lt;=10")</f>
        <v>1</v>
      </c>
    </row>
    <row r="53" spans="1:21" ht="49.5" x14ac:dyDescent="0.3">
      <c r="A53" s="1" t="s">
        <v>27</v>
      </c>
      <c r="P53" s="5">
        <f>COUNTIF(P4:P21,"Y")</f>
        <v>1</v>
      </c>
    </row>
    <row r="54" spans="1:21" ht="49.5" x14ac:dyDescent="0.3">
      <c r="A54" s="1" t="s">
        <v>28</v>
      </c>
      <c r="P54" s="1">
        <f>COUNTIF(P4:P21, "n")</f>
        <v>17</v>
      </c>
    </row>
    <row r="56" spans="1:21" ht="17.25" thickBot="1" x14ac:dyDescent="0.35"/>
    <row r="57" spans="1:21" ht="33" customHeight="1" thickTop="1" x14ac:dyDescent="0.3">
      <c r="A57" s="40" t="s">
        <v>31</v>
      </c>
      <c r="B57" s="41"/>
      <c r="C57" s="41"/>
      <c r="D57" s="42"/>
    </row>
    <row r="58" spans="1:21" ht="17.25" thickBot="1" x14ac:dyDescent="0.35">
      <c r="A58" s="43"/>
      <c r="B58" s="44"/>
      <c r="C58" s="44"/>
      <c r="D58" s="45"/>
    </row>
    <row r="59" spans="1:21" s="7" customFormat="1" ht="42" customHeight="1" thickTop="1" x14ac:dyDescent="0.3">
      <c r="A59" s="47" t="s">
        <v>36</v>
      </c>
      <c r="B59" s="48"/>
      <c r="C59" s="48"/>
      <c r="D59" s="21">
        <v>1</v>
      </c>
      <c r="E59" s="10"/>
      <c r="F59" s="10"/>
    </row>
    <row r="60" spans="1:21" s="7" customFormat="1" ht="17.25" thickBot="1" x14ac:dyDescent="0.35">
      <c r="A60" s="38" t="s">
        <v>37</v>
      </c>
      <c r="B60" s="39"/>
      <c r="C60" s="39"/>
      <c r="D60" s="22">
        <v>1</v>
      </c>
      <c r="E60" s="10"/>
      <c r="F60" s="10"/>
    </row>
    <row r="61" spans="1:21" s="7" customFormat="1" ht="18" thickTop="1" thickBot="1" x14ac:dyDescent="0.35">
      <c r="A61" s="11"/>
      <c r="B61" s="9"/>
      <c r="C61" s="9"/>
      <c r="D61" s="9"/>
      <c r="E61" s="9"/>
      <c r="F61" s="9"/>
    </row>
    <row r="62" spans="1:21" ht="107.25" customHeight="1" thickTop="1" thickBot="1" x14ac:dyDescent="0.35">
      <c r="A62" s="18" t="s">
        <v>34</v>
      </c>
      <c r="B62" s="19" t="s">
        <v>32</v>
      </c>
      <c r="C62" s="19" t="s">
        <v>33</v>
      </c>
      <c r="D62" s="20" t="s">
        <v>35</v>
      </c>
      <c r="E62" s="23" t="s">
        <v>38</v>
      </c>
      <c r="F62" s="24" t="s">
        <v>39</v>
      </c>
    </row>
    <row r="63" spans="1:21" ht="18" thickTop="1" thickBot="1" x14ac:dyDescent="0.35">
      <c r="A63" s="13">
        <v>1</v>
      </c>
      <c r="B63" s="8">
        <f>COUNTIFS(D4:D44,"&gt;=10/1/2015",D4:D44,"&lt;=12/31/2015")</f>
        <v>6</v>
      </c>
      <c r="C63" s="8">
        <f>COUNTIFS(F4:F44,"&gt;=10/1/2015",F4:F44,"&lt;=12/31/2015")</f>
        <v>7</v>
      </c>
      <c r="D63" s="14">
        <v>0</v>
      </c>
      <c r="E63" s="25"/>
      <c r="F63" s="24"/>
    </row>
    <row r="64" spans="1:21" ht="17.25" thickBot="1" x14ac:dyDescent="0.35">
      <c r="A64" s="15">
        <v>2</v>
      </c>
      <c r="B64" s="8">
        <f>COUNTIFS(D4:D44,"&gt;=01/1/2016",D4:D44,"&lt;=03/31/2016")</f>
        <v>5</v>
      </c>
      <c r="C64" s="8">
        <f>COUNTIFS(F4:F44,"&gt;=01/1/2016",F4:F44,"&lt;=03/31/2016")</f>
        <v>5</v>
      </c>
      <c r="D64" s="16">
        <v>0</v>
      </c>
      <c r="E64" s="25"/>
      <c r="F64" s="24"/>
    </row>
    <row r="65" spans="1:6" ht="17.25" thickBot="1" x14ac:dyDescent="0.35">
      <c r="A65" s="15">
        <v>3</v>
      </c>
      <c r="B65" s="8">
        <f>COUNTIFS(D4:D44,"&gt;=04/1/2016",D4:D44,"&lt;=06/30/2016")</f>
        <v>7</v>
      </c>
      <c r="C65" s="8">
        <f>COUNTIFS(F4:F44,"&gt;=04/1/2016",F4:F44,"&lt;=06/30/2016")</f>
        <v>7</v>
      </c>
      <c r="D65" s="16">
        <v>0</v>
      </c>
      <c r="E65" s="25"/>
      <c r="F65" s="24"/>
    </row>
    <row r="66" spans="1:6" ht="17.25" thickBot="1" x14ac:dyDescent="0.35">
      <c r="A66" s="17">
        <v>4</v>
      </c>
      <c r="B66" s="32">
        <f>COUNTIFS(D4:D44,"&gt;=07/1/2016",D4:D44,"&lt;=09/30/2016")</f>
        <v>3</v>
      </c>
      <c r="C66" s="32">
        <f>COUNTIFS(F4:F44,"&gt;=07/1/2016",F4:F44,"&lt;=09/30/2016")</f>
        <v>2</v>
      </c>
      <c r="D66" s="12">
        <v>0</v>
      </c>
      <c r="E66" s="25"/>
      <c r="F66" s="24"/>
    </row>
    <row r="67" spans="1:6" ht="17.25" thickTop="1" x14ac:dyDescent="0.3">
      <c r="B67" s="1">
        <f>SUM(B63:B66)</f>
        <v>21</v>
      </c>
      <c r="C67" s="1">
        <f>SUM(C63:C66)</f>
        <v>21</v>
      </c>
    </row>
    <row r="70" spans="1:6" x14ac:dyDescent="0.3">
      <c r="B70" s="33"/>
    </row>
  </sheetData>
  <mergeCells count="5">
    <mergeCell ref="A60:C60"/>
    <mergeCell ref="A57:D58"/>
    <mergeCell ref="A1:Q1"/>
    <mergeCell ref="A2:U2"/>
    <mergeCell ref="A59:C59"/>
  </mergeCells>
  <printOptions gridLines="1"/>
  <pageMargins left="0.25" right="0.25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FCA</vt:lpstr>
      <vt:lpstr>Sheet3</vt:lpstr>
      <vt:lpstr>FCA!Print_Titles</vt:lpstr>
    </vt:vector>
  </TitlesOfParts>
  <Company>Farm Credit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Pienta</dc:creator>
  <cp:lastModifiedBy>Agans, Autumn</cp:lastModifiedBy>
  <cp:lastPrinted>2015-09-21T14:45:35Z</cp:lastPrinted>
  <dcterms:created xsi:type="dcterms:W3CDTF">2012-01-25T21:37:39Z</dcterms:created>
  <dcterms:modified xsi:type="dcterms:W3CDTF">2020-01-29T20:17:11Z</dcterms:modified>
</cp:coreProperties>
</file>